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8445"/>
  </bookViews>
  <sheets>
    <sheet name="NPV" sheetId="1" r:id="rId1"/>
    <sheet name="multiples" sheetId="2" r:id="rId2"/>
    <sheet name="sale lease back" sheetId="3" r:id="rId3"/>
  </sheets>
  <calcPr calcId="145621"/>
</workbook>
</file>

<file path=xl/calcChain.xml><?xml version="1.0" encoding="utf-8"?>
<calcChain xmlns="http://schemas.openxmlformats.org/spreadsheetml/2006/main">
  <c r="B45" i="3" l="1"/>
  <c r="B42" i="3"/>
  <c r="B44" i="3"/>
  <c r="B46" i="3" s="1"/>
  <c r="B41" i="3"/>
  <c r="B36" i="3"/>
  <c r="B35" i="3"/>
  <c r="B11" i="3"/>
  <c r="B12" i="3" s="1"/>
  <c r="C37" i="1"/>
  <c r="C26" i="1"/>
  <c r="C27" i="1" s="1"/>
  <c r="C29" i="1" s="1"/>
  <c r="C7" i="2"/>
  <c r="C9" i="2" s="1"/>
  <c r="C12" i="2" s="1"/>
  <c r="B20" i="2" s="1"/>
  <c r="C11" i="1"/>
  <c r="C13" i="1" s="1"/>
  <c r="D10" i="1"/>
  <c r="E10" i="1" s="1"/>
  <c r="E11" i="1" s="1"/>
  <c r="E13" i="1" s="1"/>
  <c r="C16" i="1" l="1"/>
  <c r="C18" i="1" s="1"/>
  <c r="D11" i="1"/>
  <c r="D13" i="1" s="1"/>
  <c r="C36" i="1" l="1"/>
  <c r="C38" i="1" s="1"/>
  <c r="B26" i="3" l="1"/>
  <c r="B27" i="3" s="1"/>
  <c r="B29" i="3" s="1"/>
  <c r="B32" i="3" s="1"/>
  <c r="B7" i="2"/>
  <c r="B9" i="2" s="1"/>
  <c r="B12" i="2" s="1"/>
  <c r="B21" i="2" l="1"/>
  <c r="B19" i="2"/>
</calcChain>
</file>

<file path=xl/sharedStrings.xml><?xml version="1.0" encoding="utf-8"?>
<sst xmlns="http://schemas.openxmlformats.org/spreadsheetml/2006/main" count="68" uniqueCount="62">
  <si>
    <t>NPV</t>
  </si>
  <si>
    <t>owning</t>
  </si>
  <si>
    <t>interest rate</t>
  </si>
  <si>
    <t>growth</t>
  </si>
  <si>
    <t>incremental cash flow</t>
  </si>
  <si>
    <t>project value</t>
  </si>
  <si>
    <t>equity value</t>
  </si>
  <si>
    <t>leasing</t>
  </si>
  <si>
    <t>leasing expenses</t>
  </si>
  <si>
    <t>EBITDA</t>
  </si>
  <si>
    <t>revenues</t>
  </si>
  <si>
    <t>multiple</t>
  </si>
  <si>
    <t>- debt</t>
  </si>
  <si>
    <t>+ excess cash</t>
  </si>
  <si>
    <t>disadvantage of owning</t>
  </si>
  <si>
    <t>advantage of owning</t>
  </si>
  <si>
    <t>multiples</t>
  </si>
  <si>
    <t>solution for sale and lease back</t>
  </si>
  <si>
    <t>- leasing expenses after deal</t>
  </si>
  <si>
    <t>EBITDA after deal</t>
  </si>
  <si>
    <t>value of project after deal</t>
  </si>
  <si>
    <t>purchase price</t>
  </si>
  <si>
    <t>leasing payments must exceed bank repayments by</t>
  </si>
  <si>
    <t>loan</t>
  </si>
  <si>
    <t>+ money they got for purchase of Lexington to holding</t>
  </si>
  <si>
    <t>duration of loan in years</t>
  </si>
  <si>
    <t>depreciation</t>
  </si>
  <si>
    <t>year 1</t>
  </si>
  <si>
    <t>years 2 - 39</t>
  </si>
  <si>
    <t>year 40</t>
  </si>
  <si>
    <t>present value</t>
  </si>
  <si>
    <t>- taxes</t>
  </si>
  <si>
    <t>net present value</t>
  </si>
  <si>
    <t>- leasing expenses</t>
  </si>
  <si>
    <t>NPV owning</t>
  </si>
  <si>
    <t>NPV leasing</t>
  </si>
  <si>
    <t>- expenses</t>
  </si>
  <si>
    <t>equity value owning</t>
  </si>
  <si>
    <t>equity value leasing</t>
  </si>
  <si>
    <t>taxes (tax shield) = incremental cash flow</t>
  </si>
  <si>
    <t>discounted cash flows</t>
  </si>
  <si>
    <t>- initial payout</t>
  </si>
  <si>
    <t>owning vs. leasing</t>
  </si>
  <si>
    <t>- loan for purchase of Lexington</t>
  </si>
  <si>
    <t>bank repayments (interest and principle)</t>
  </si>
  <si>
    <t>EBITDA before purchase of Lexington and before deal</t>
  </si>
  <si>
    <t>+ leasing expenses before purchase of Lexington and before deal</t>
  </si>
  <si>
    <t>value of equity with leasing before deal</t>
  </si>
  <si>
    <t>value of equity with owning before deal</t>
  </si>
  <si>
    <t>value of equity after deal</t>
  </si>
  <si>
    <t>- loan for purchase of Lexington (holding)</t>
  </si>
  <si>
    <t>advantage for shareholder of owning</t>
  </si>
  <si>
    <t>additional equity the shareholder had to pay in the holding</t>
  </si>
  <si>
    <t>- additional equity the shareholder had to pay in the holding</t>
  </si>
  <si>
    <t>remaining advantage for shareholder of owning</t>
  </si>
  <si>
    <t>money they paid for purchase of Lexington (holding)</t>
  </si>
  <si>
    <t>1. creation of new holding</t>
  </si>
  <si>
    <t>2. holding gets bank loan for purchase of Lexington</t>
  </si>
  <si>
    <t>3. HDC sells Lexington to holding</t>
  </si>
  <si>
    <t>4. HDC leases Lexington from holding</t>
  </si>
  <si>
    <t>5. TSI buys HDC</t>
  </si>
  <si>
    <t>6. Value for shareholder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</si>
</sst>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 applyBorder="1"/>
    <xf numFmtId="164" fontId="3" fillId="0" borderId="0" xfId="1" applyNumberFormat="1" applyFont="1"/>
    <xf numFmtId="0" fontId="3" fillId="0" borderId="1" xfId="0" quotePrefix="1" applyFont="1" applyFill="1" applyBorder="1"/>
    <xf numFmtId="164" fontId="3" fillId="0" borderId="1" xfId="1" applyNumberFormat="1" applyFont="1" applyBorder="1"/>
    <xf numFmtId="0" fontId="3" fillId="0" borderId="1" xfId="0" applyFont="1" applyFill="1" applyBorder="1"/>
    <xf numFmtId="164" fontId="3" fillId="0" borderId="1" xfId="0" applyNumberFormat="1" applyFont="1" applyBorder="1"/>
    <xf numFmtId="164" fontId="3" fillId="0" borderId="0" xfId="0" applyNumberFormat="1" applyFont="1"/>
    <xf numFmtId="0" fontId="3" fillId="0" borderId="0" xfId="0" quotePrefix="1" applyFont="1" applyFill="1" applyBorder="1"/>
    <xf numFmtId="164" fontId="3" fillId="0" borderId="0" xfId="0" applyNumberFormat="1" applyFont="1" applyBorder="1"/>
    <xf numFmtId="165" fontId="3" fillId="0" borderId="0" xfId="2" applyNumberFormat="1" applyFont="1"/>
    <xf numFmtId="8" fontId="3" fillId="0" borderId="0" xfId="0" applyNumberFormat="1" applyFont="1"/>
    <xf numFmtId="9" fontId="3" fillId="0" borderId="0" xfId="2" applyFont="1"/>
    <xf numFmtId="0" fontId="3" fillId="0" borderId="0" xfId="0" quotePrefix="1" applyFont="1"/>
    <xf numFmtId="0" fontId="3" fillId="0" borderId="1" xfId="0" quotePrefix="1" applyFont="1" applyBorder="1"/>
    <xf numFmtId="0" fontId="3" fillId="0" borderId="1" xfId="0" applyFont="1" applyBorder="1"/>
    <xf numFmtId="9" fontId="3" fillId="0" borderId="0" xfId="0" applyNumberFormat="1" applyFont="1"/>
    <xf numFmtId="0" fontId="3" fillId="0" borderId="1" xfId="0" applyFont="1" applyBorder="1" applyAlignment="1">
      <alignment horizontal="right"/>
    </xf>
    <xf numFmtId="164" fontId="3" fillId="0" borderId="0" xfId="1" applyNumberFormat="1" applyFont="1" applyBorder="1"/>
    <xf numFmtId="0" fontId="3" fillId="0" borderId="0" xfId="0" quotePrefix="1" applyFont="1" applyBorder="1"/>
    <xf numFmtId="9" fontId="3" fillId="0" borderId="1" xfId="0" applyNumberFormat="1" applyFont="1" applyBorder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/>
  </sheetViews>
  <sheetFormatPr baseColWidth="10" defaultRowHeight="14.25" x14ac:dyDescent="0.2"/>
  <cols>
    <col min="1" max="1" width="40.140625" style="2" bestFit="1" customWidth="1"/>
    <col min="2" max="2" width="5.140625" style="2" bestFit="1" customWidth="1"/>
    <col min="3" max="5" width="16.42578125" style="2" customWidth="1"/>
    <col min="6" max="7" width="14.42578125" style="2" bestFit="1" customWidth="1"/>
    <col min="8" max="9" width="12.140625" style="2" customWidth="1"/>
    <col min="10" max="10" width="11.5703125" style="2" bestFit="1" customWidth="1"/>
    <col min="11" max="16384" width="11.42578125" style="2"/>
  </cols>
  <sheetData>
    <row r="1" spans="1:6" ht="18" x14ac:dyDescent="0.25">
      <c r="A1" s="1" t="s">
        <v>0</v>
      </c>
    </row>
    <row r="3" spans="1:6" x14ac:dyDescent="0.2">
      <c r="A3" s="2" t="s">
        <v>2</v>
      </c>
      <c r="B3" s="19">
        <v>0.1</v>
      </c>
    </row>
    <row r="4" spans="1:6" x14ac:dyDescent="0.2">
      <c r="A4" s="2" t="s">
        <v>3</v>
      </c>
      <c r="B4" s="19">
        <v>0.05</v>
      </c>
    </row>
    <row r="5" spans="1:6" x14ac:dyDescent="0.2">
      <c r="B5" s="19"/>
    </row>
    <row r="6" spans="1:6" x14ac:dyDescent="0.2">
      <c r="B6" s="19"/>
    </row>
    <row r="7" spans="1:6" ht="15" x14ac:dyDescent="0.25">
      <c r="A7" s="3" t="s">
        <v>1</v>
      </c>
      <c r="B7" s="19"/>
    </row>
    <row r="8" spans="1:6" ht="15" x14ac:dyDescent="0.25">
      <c r="A8" s="3"/>
      <c r="B8" s="19"/>
    </row>
    <row r="9" spans="1:6" x14ac:dyDescent="0.2">
      <c r="A9" s="18"/>
      <c r="B9" s="18"/>
      <c r="C9" s="20" t="s">
        <v>27</v>
      </c>
      <c r="D9" s="20" t="s">
        <v>28</v>
      </c>
      <c r="E9" s="20" t="s">
        <v>29</v>
      </c>
    </row>
    <row r="10" spans="1:6" x14ac:dyDescent="0.2">
      <c r="A10" s="2" t="s">
        <v>26</v>
      </c>
      <c r="C10" s="5">
        <v>162000</v>
      </c>
      <c r="D10" s="5">
        <f>6500000/39</f>
        <v>166666.66666666666</v>
      </c>
      <c r="E10" s="5">
        <f>6500000-C10-38*D10</f>
        <v>4666.6666666669771</v>
      </c>
    </row>
    <row r="11" spans="1:6" x14ac:dyDescent="0.2">
      <c r="A11" s="2" t="s">
        <v>39</v>
      </c>
      <c r="B11" s="19">
        <v>0.35</v>
      </c>
      <c r="C11" s="10">
        <f>C10*$B$11</f>
        <v>56700</v>
      </c>
      <c r="D11" s="10">
        <f t="shared" ref="D11:E11" si="0">D10*$B$11</f>
        <v>58333.333333333328</v>
      </c>
      <c r="E11" s="10">
        <f t="shared" si="0"/>
        <v>1633.3333333334419</v>
      </c>
    </row>
    <row r="13" spans="1:6" x14ac:dyDescent="0.2">
      <c r="A13" s="2" t="s">
        <v>40</v>
      </c>
      <c r="C13" s="10">
        <f>C11/(1+B3)</f>
        <v>51545.454545454544</v>
      </c>
      <c r="D13" s="10">
        <f>D11*((((1+B3)^38)-1)/(((1+B3)^38)*B3))/(1+B3)</f>
        <v>516125.45140538138</v>
      </c>
      <c r="E13" s="10">
        <f>E11/((1+B3)^40)</f>
        <v>36.088382648562963</v>
      </c>
    </row>
    <row r="14" spans="1:6" x14ac:dyDescent="0.2">
      <c r="C14" s="10"/>
      <c r="D14" s="10"/>
      <c r="E14" s="10"/>
    </row>
    <row r="15" spans="1:6" x14ac:dyDescent="0.2">
      <c r="C15" s="10"/>
      <c r="D15" s="10"/>
      <c r="E15" s="10"/>
      <c r="F15" s="10"/>
    </row>
    <row r="16" spans="1:6" x14ac:dyDescent="0.2">
      <c r="A16" s="2" t="s">
        <v>30</v>
      </c>
      <c r="C16" s="10">
        <f>C13+D13+E13</f>
        <v>567706.99433348444</v>
      </c>
      <c r="D16" s="10"/>
      <c r="E16" s="10"/>
      <c r="F16" s="10"/>
    </row>
    <row r="17" spans="1:6" x14ac:dyDescent="0.2">
      <c r="A17" s="17" t="s">
        <v>41</v>
      </c>
      <c r="B17" s="18"/>
      <c r="C17" s="9">
        <v>6500000</v>
      </c>
      <c r="D17" s="10"/>
      <c r="E17" s="10"/>
      <c r="F17" s="10"/>
    </row>
    <row r="18" spans="1:6" x14ac:dyDescent="0.2">
      <c r="A18" s="2" t="s">
        <v>32</v>
      </c>
      <c r="C18" s="10">
        <f>C16-C17</f>
        <v>-5932293.0056665158</v>
      </c>
    </row>
    <row r="19" spans="1:6" x14ac:dyDescent="0.2">
      <c r="C19" s="10"/>
    </row>
    <row r="20" spans="1:6" x14ac:dyDescent="0.2">
      <c r="C20" s="10"/>
    </row>
    <row r="21" spans="1:6" x14ac:dyDescent="0.2">
      <c r="C21" s="10"/>
    </row>
    <row r="23" spans="1:6" ht="15" x14ac:dyDescent="0.25">
      <c r="A23" s="3" t="s">
        <v>7</v>
      </c>
    </row>
    <row r="25" spans="1:6" x14ac:dyDescent="0.2">
      <c r="A25" s="22" t="s">
        <v>33</v>
      </c>
      <c r="C25" s="21">
        <v>-925000</v>
      </c>
    </row>
    <row r="26" spans="1:6" x14ac:dyDescent="0.2">
      <c r="A26" s="17" t="s">
        <v>31</v>
      </c>
      <c r="B26" s="23">
        <v>0.35</v>
      </c>
      <c r="C26" s="7">
        <f>C25*B26</f>
        <v>-323750</v>
      </c>
    </row>
    <row r="27" spans="1:6" x14ac:dyDescent="0.2">
      <c r="A27" s="2" t="s">
        <v>4</v>
      </c>
      <c r="C27" s="10">
        <f>C25-C26</f>
        <v>-601250</v>
      </c>
    </row>
    <row r="28" spans="1:6" x14ac:dyDescent="0.2">
      <c r="A28" s="16"/>
      <c r="B28" s="5"/>
    </row>
    <row r="29" spans="1:6" x14ac:dyDescent="0.2">
      <c r="A29" s="16" t="s">
        <v>32</v>
      </c>
      <c r="C29" s="10">
        <f>C27/(B3-B4)</f>
        <v>-12025000</v>
      </c>
    </row>
    <row r="34" spans="1:3" ht="15" x14ac:dyDescent="0.25">
      <c r="A34" s="3" t="s">
        <v>42</v>
      </c>
    </row>
    <row r="36" spans="1:3" x14ac:dyDescent="0.2">
      <c r="A36" s="2" t="s">
        <v>34</v>
      </c>
      <c r="C36" s="10">
        <f>C18</f>
        <v>-5932293.0056665158</v>
      </c>
    </row>
    <row r="37" spans="1:3" x14ac:dyDescent="0.2">
      <c r="A37" s="18" t="s">
        <v>35</v>
      </c>
      <c r="B37" s="18"/>
      <c r="C37" s="9">
        <f>C29</f>
        <v>-12025000</v>
      </c>
    </row>
    <row r="38" spans="1:3" x14ac:dyDescent="0.2">
      <c r="A38" s="2" t="s">
        <v>15</v>
      </c>
      <c r="C38" s="10">
        <f>C36-C37</f>
        <v>6092706.9943334842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F9" sqref="F9"/>
    </sheetView>
  </sheetViews>
  <sheetFormatPr baseColWidth="10" defaultRowHeight="14.25" x14ac:dyDescent="0.2"/>
  <cols>
    <col min="1" max="1" width="25.7109375" style="2" customWidth="1"/>
    <col min="2" max="3" width="16.42578125" style="2" customWidth="1"/>
    <col min="4" max="16384" width="11.42578125" style="2"/>
  </cols>
  <sheetData>
    <row r="1" spans="1:3" ht="18" x14ac:dyDescent="0.25">
      <c r="A1" s="1" t="s">
        <v>16</v>
      </c>
    </row>
    <row r="3" spans="1:3" ht="15" x14ac:dyDescent="0.25">
      <c r="A3" s="3"/>
    </row>
    <row r="4" spans="1:3" ht="15" x14ac:dyDescent="0.25">
      <c r="B4" s="3" t="s">
        <v>1</v>
      </c>
      <c r="C4" s="3" t="s">
        <v>7</v>
      </c>
    </row>
    <row r="5" spans="1:3" x14ac:dyDescent="0.2">
      <c r="A5" s="4" t="s">
        <v>10</v>
      </c>
      <c r="B5" s="5">
        <v>3900000</v>
      </c>
      <c r="C5" s="5">
        <v>3900000</v>
      </c>
    </row>
    <row r="6" spans="1:3" x14ac:dyDescent="0.2">
      <c r="A6" s="6" t="s">
        <v>36</v>
      </c>
      <c r="B6" s="7">
        <v>0</v>
      </c>
      <c r="C6" s="7">
        <v>925000</v>
      </c>
    </row>
    <row r="7" spans="1:3" x14ac:dyDescent="0.2">
      <c r="A7" s="4" t="s">
        <v>9</v>
      </c>
      <c r="B7" s="5">
        <f>B5-B6</f>
        <v>3900000</v>
      </c>
      <c r="C7" s="5">
        <f>C5-C6</f>
        <v>2975000</v>
      </c>
    </row>
    <row r="8" spans="1:3" x14ac:dyDescent="0.2">
      <c r="A8" s="8" t="s">
        <v>11</v>
      </c>
      <c r="B8" s="9">
        <v>5</v>
      </c>
      <c r="C8" s="9">
        <v>5</v>
      </c>
    </row>
    <row r="9" spans="1:3" x14ac:dyDescent="0.2">
      <c r="A9" s="4" t="s">
        <v>5</v>
      </c>
      <c r="B9" s="10">
        <f>B7*B8</f>
        <v>19500000</v>
      </c>
      <c r="C9" s="10">
        <f>C7*C8</f>
        <v>14875000</v>
      </c>
    </row>
    <row r="10" spans="1:3" x14ac:dyDescent="0.2">
      <c r="A10" s="11" t="s">
        <v>12</v>
      </c>
      <c r="B10" s="12">
        <v>5750000</v>
      </c>
      <c r="C10" s="12">
        <v>0</v>
      </c>
    </row>
    <row r="11" spans="1:3" x14ac:dyDescent="0.2">
      <c r="A11" s="6" t="s">
        <v>13</v>
      </c>
      <c r="B11" s="9">
        <v>0</v>
      </c>
      <c r="C11" s="9">
        <v>750000</v>
      </c>
    </row>
    <row r="12" spans="1:3" x14ac:dyDescent="0.2">
      <c r="A12" s="4" t="s">
        <v>6</v>
      </c>
      <c r="B12" s="10">
        <f>B9-B10+B11</f>
        <v>13750000</v>
      </c>
      <c r="C12" s="10">
        <f>C9-C10+C11</f>
        <v>15625000</v>
      </c>
    </row>
    <row r="17" spans="1:2" ht="15" x14ac:dyDescent="0.25">
      <c r="A17" s="3" t="s">
        <v>42</v>
      </c>
    </row>
    <row r="19" spans="1:2" x14ac:dyDescent="0.2">
      <c r="A19" s="2" t="s">
        <v>37</v>
      </c>
      <c r="B19" s="10">
        <f>B12</f>
        <v>13750000</v>
      </c>
    </row>
    <row r="20" spans="1:2" x14ac:dyDescent="0.2">
      <c r="A20" s="18" t="s">
        <v>38</v>
      </c>
      <c r="B20" s="9">
        <f>C12</f>
        <v>15625000</v>
      </c>
    </row>
    <row r="21" spans="1:2" x14ac:dyDescent="0.2">
      <c r="A21" s="2" t="s">
        <v>14</v>
      </c>
      <c r="B21" s="10">
        <f>B19-B20</f>
        <v>-1875000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40" sqref="E40"/>
    </sheetView>
  </sheetViews>
  <sheetFormatPr baseColWidth="10" defaultRowHeight="14.25" x14ac:dyDescent="0.2"/>
  <cols>
    <col min="1" max="1" width="63.28515625" style="2" bestFit="1" customWidth="1"/>
    <col min="2" max="2" width="14.42578125" style="5" bestFit="1" customWidth="1"/>
    <col min="3" max="3" width="11.42578125" style="2"/>
    <col min="4" max="4" width="13.28515625" style="2" bestFit="1" customWidth="1"/>
    <col min="5" max="5" width="13.85546875" style="2" bestFit="1" customWidth="1"/>
    <col min="6" max="16384" width="11.42578125" style="2"/>
  </cols>
  <sheetData>
    <row r="1" spans="1:2" ht="18" x14ac:dyDescent="0.25">
      <c r="A1" s="1" t="s">
        <v>17</v>
      </c>
    </row>
    <row r="4" spans="1:2" ht="15" x14ac:dyDescent="0.25">
      <c r="A4" s="3" t="s">
        <v>56</v>
      </c>
    </row>
    <row r="7" spans="1:2" ht="15" x14ac:dyDescent="0.25">
      <c r="A7" s="3" t="s">
        <v>57</v>
      </c>
    </row>
    <row r="8" spans="1:2" x14ac:dyDescent="0.2">
      <c r="A8" s="2" t="s">
        <v>25</v>
      </c>
      <c r="B8" s="5">
        <v>10</v>
      </c>
    </row>
    <row r="9" spans="1:2" x14ac:dyDescent="0.2">
      <c r="A9" s="2" t="s">
        <v>2</v>
      </c>
      <c r="B9" s="13">
        <v>8.5000000000000006E-2</v>
      </c>
    </row>
    <row r="10" spans="1:2" x14ac:dyDescent="0.2">
      <c r="A10" s="2" t="s">
        <v>22</v>
      </c>
      <c r="B10" s="15">
        <v>1.1000000000000001</v>
      </c>
    </row>
    <row r="11" spans="1:2" x14ac:dyDescent="0.2">
      <c r="A11" s="2" t="s">
        <v>44</v>
      </c>
      <c r="B11" s="5">
        <f>B20/B10</f>
        <v>477272.72727272724</v>
      </c>
    </row>
    <row r="12" spans="1:2" x14ac:dyDescent="0.2">
      <c r="A12" s="2" t="s">
        <v>23</v>
      </c>
      <c r="B12" s="5">
        <f>B11*((((1+B9)^B8)-1)/(((1+B9)^B8)*B9))</f>
        <v>3131552.4824131546</v>
      </c>
    </row>
    <row r="15" spans="1:2" ht="15" x14ac:dyDescent="0.25">
      <c r="A15" s="3" t="s">
        <v>58</v>
      </c>
    </row>
    <row r="16" spans="1:2" x14ac:dyDescent="0.2">
      <c r="A16" s="2" t="s">
        <v>21</v>
      </c>
      <c r="B16" s="5">
        <v>6500000</v>
      </c>
    </row>
    <row r="19" spans="1:5" ht="15" x14ac:dyDescent="0.25">
      <c r="A19" s="3" t="s">
        <v>59</v>
      </c>
    </row>
    <row r="20" spans="1:5" x14ac:dyDescent="0.2">
      <c r="A20" s="2" t="s">
        <v>8</v>
      </c>
      <c r="B20" s="5">
        <v>525000</v>
      </c>
    </row>
    <row r="21" spans="1:5" x14ac:dyDescent="0.2">
      <c r="B21" s="2"/>
    </row>
    <row r="22" spans="1:5" x14ac:dyDescent="0.2">
      <c r="B22" s="2"/>
      <c r="E22" s="14"/>
    </row>
    <row r="23" spans="1:5" ht="15" x14ac:dyDescent="0.25">
      <c r="A23" s="3" t="s">
        <v>60</v>
      </c>
    </row>
    <row r="24" spans="1:5" x14ac:dyDescent="0.2">
      <c r="A24" s="2" t="s">
        <v>45</v>
      </c>
      <c r="B24" s="5">
        <v>3229000</v>
      </c>
    </row>
    <row r="25" spans="1:5" x14ac:dyDescent="0.2">
      <c r="A25" s="16" t="s">
        <v>46</v>
      </c>
      <c r="B25" s="5">
        <v>925000</v>
      </c>
    </row>
    <row r="26" spans="1:5" x14ac:dyDescent="0.2">
      <c r="A26" s="17" t="s">
        <v>18</v>
      </c>
      <c r="B26" s="7">
        <f>B20</f>
        <v>525000</v>
      </c>
    </row>
    <row r="27" spans="1:5" x14ac:dyDescent="0.2">
      <c r="A27" s="2" t="s">
        <v>19</v>
      </c>
      <c r="B27" s="5">
        <f>B24+B25-B26</f>
        <v>3629000</v>
      </c>
    </row>
    <row r="28" spans="1:5" x14ac:dyDescent="0.2">
      <c r="A28" s="18" t="s">
        <v>11</v>
      </c>
      <c r="B28" s="7">
        <v>5</v>
      </c>
    </row>
    <row r="29" spans="1:5" x14ac:dyDescent="0.2">
      <c r="A29" s="2" t="s">
        <v>20</v>
      </c>
      <c r="B29" s="5">
        <f>B27*B28</f>
        <v>18145000</v>
      </c>
    </row>
    <row r="30" spans="1:5" x14ac:dyDescent="0.2">
      <c r="A30" s="16" t="s">
        <v>43</v>
      </c>
      <c r="B30" s="5">
        <v>5750000</v>
      </c>
    </row>
    <row r="31" spans="1:5" x14ac:dyDescent="0.2">
      <c r="A31" s="17" t="s">
        <v>24</v>
      </c>
      <c r="B31" s="7">
        <v>6500000</v>
      </c>
      <c r="D31" s="10"/>
    </row>
    <row r="32" spans="1:5" x14ac:dyDescent="0.2">
      <c r="A32" s="16" t="s">
        <v>49</v>
      </c>
      <c r="B32" s="5">
        <f>B29-B30+B31</f>
        <v>18895000</v>
      </c>
    </row>
    <row r="33" spans="1:2" x14ac:dyDescent="0.2">
      <c r="A33" s="16"/>
    </row>
    <row r="34" spans="1:2" x14ac:dyDescent="0.2">
      <c r="A34" s="16"/>
    </row>
    <row r="35" spans="1:2" x14ac:dyDescent="0.2">
      <c r="A35" s="16" t="s">
        <v>48</v>
      </c>
      <c r="B35" s="5">
        <f>multiples!B12</f>
        <v>13750000</v>
      </c>
    </row>
    <row r="36" spans="1:2" x14ac:dyDescent="0.2">
      <c r="A36" s="16" t="s">
        <v>47</v>
      </c>
      <c r="B36" s="5">
        <f>multiples!C12</f>
        <v>15625000</v>
      </c>
    </row>
    <row r="37" spans="1:2" x14ac:dyDescent="0.2">
      <c r="A37" s="16"/>
    </row>
    <row r="39" spans="1:2" ht="15" x14ac:dyDescent="0.25">
      <c r="A39" s="3" t="s">
        <v>61</v>
      </c>
      <c r="B39" s="2"/>
    </row>
    <row r="40" spans="1:2" x14ac:dyDescent="0.2">
      <c r="A40" s="22" t="s">
        <v>55</v>
      </c>
      <c r="B40" s="5">
        <v>6500000</v>
      </c>
    </row>
    <row r="41" spans="1:2" x14ac:dyDescent="0.2">
      <c r="A41" s="17" t="s">
        <v>50</v>
      </c>
      <c r="B41" s="7">
        <f>B12</f>
        <v>3131552.4824131546</v>
      </c>
    </row>
    <row r="42" spans="1:2" x14ac:dyDescent="0.2">
      <c r="A42" s="16" t="s">
        <v>52</v>
      </c>
      <c r="B42" s="5">
        <f>B40-B41</f>
        <v>3368447.5175868454</v>
      </c>
    </row>
    <row r="43" spans="1:2" x14ac:dyDescent="0.2">
      <c r="A43" s="16"/>
    </row>
    <row r="44" spans="1:2" x14ac:dyDescent="0.2">
      <c r="A44" s="2" t="s">
        <v>51</v>
      </c>
      <c r="B44" s="5">
        <f>NPV!C38</f>
        <v>6092706.9943334842</v>
      </c>
    </row>
    <row r="45" spans="1:2" x14ac:dyDescent="0.2">
      <c r="A45" s="17" t="s">
        <v>53</v>
      </c>
      <c r="B45" s="7">
        <f>B42</f>
        <v>3368447.5175868454</v>
      </c>
    </row>
    <row r="46" spans="1:2" x14ac:dyDescent="0.2">
      <c r="A46" s="2" t="s">
        <v>54</v>
      </c>
      <c r="B46" s="5">
        <f>B44-B45</f>
        <v>2724259.4767466388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NPV</vt:lpstr>
      <vt:lpstr>multiples</vt:lpstr>
      <vt:lpstr>sale lease 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</dc:creator>
  <cp:lastModifiedBy>Theresa</cp:lastModifiedBy>
  <dcterms:created xsi:type="dcterms:W3CDTF">2018-11-07T16:19:08Z</dcterms:created>
  <dcterms:modified xsi:type="dcterms:W3CDTF">2018-11-08T21:14:13Z</dcterms:modified>
</cp:coreProperties>
</file>